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86" yWindow="690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<sst xmlns="http://schemas.openxmlformats.org/spreadsheetml/2006/main" count="166" uniqueCount="113">
  <si>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</si>
  <si>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</si>
  <si>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</si>
  <si>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</si>
  <si>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</si>
  <si>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</si>
  <si>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</si>
  <si>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</si>
  <si>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</si>
  <si>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</si>
  <si>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</si>
  <si>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</si>
  <si>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</si>
  <si>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</si>
  <si>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</si>
  <si>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</si>
  <si>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</si>
  <si>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</si>
  <si>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</si>
  <si>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</si>
  <si>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</si>
  <si>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</si>
  <si>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</si>
  <si>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</si>
  <si>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</si>
  <si>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</si>
  <si>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</si>
  <si>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</si>
  <si>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</si>
  <si>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</si>
  <si>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</si>
  <si>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</si>
  <si>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</si>
  <si>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</si>
  <si>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</si>
  <si>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</si>
  <si>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</si>
  <si>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</si>
  <si>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</si>
  <si>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</si>
  <si>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</si>
  <si>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</si>
  <si>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</si>
  <si>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</si>
  <si>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</si>
  <si>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</si>
  <si>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</si>
  <si>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</si>
  <si>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</si>
  <si>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</si>
  <si>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</si>
  <si>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</si>
  <si>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</si>
  <si>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</si>
  <si>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</si>
  <si>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</si>
  <si>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</si>
  <si>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</si>
  <si>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</si>
  <si>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</si>
  <si>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</si>
  <si>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</si>
  <si>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</si>
  <si>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</si>
  <si>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</si>
  <si>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</si>
  <si>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</si>
  <si>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</si>
  <si>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</si>
  <si>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</si>
  <si>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</si>
  <si>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</si>
  <si>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</si>
  <si>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</si>
  <si>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</si>
  <si>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</si>
  <si>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</si>
  <si>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</si>
  <si>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</si>
  <si>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</si>
  <si>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</si>
  <si>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</si>
  <si>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</si>
  <si>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</si>
  <si>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</si>
  <si>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</si>
  <si>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</si>
  <si>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</si>
  <si>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</si>
  <si>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</si>
  <si>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</si>
  <si>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</si>
  <si>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</si>
  <si>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</si>
  <si>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</si>
  <si>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</si>
  <si>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</si>
  <si>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</si>
  <si>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</si>
  <si>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</si>
  <si>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</si>
  <si>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</si>
  <si>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</si>
  <si>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</si>
  <si>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</si>
  <si>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</si>
  <si>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</si>
  <si>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</si>
  <si>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</si>
  <si>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</si>
  <si>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</si>
  <si>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</si>
  <si>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21.09.2018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</si>
</sst>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146328.09999999992</c:v>
                </c:pt>
                <c:pt idx="1">
                  <c:v>138219.91</c:v>
                </c:pt>
                <c:pt idx="2">
                  <c:v>1498.7000000000003</c:v>
                </c:pt>
                <c:pt idx="3">
                  <c:v>6609.489999999914</c:v>
                </c:pt>
              </c:numCache>
            </c:numRef>
          </c:val>
          <c:shape val="box"/>
        </c:ser>
        <c:shape val="box"/>
        <c:axId val="40914352"/>
        <c:axId val="58646193"/>
      </c:bar3DChart>
      <c:catAx>
        <c:axId val="40914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46193"/>
        <c:crosses val="autoZero"/>
        <c:auto val="1"/>
        <c:lblOffset val="100"/>
        <c:tickLblSkip val="1"/>
        <c:noMultiLvlLbl val="0"/>
      </c:catAx>
      <c:valAx>
        <c:axId val="58646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4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541057.3</c:v>
                </c:pt>
                <c:pt idx="1">
                  <c:v>183927.59999999998</c:v>
                </c:pt>
                <c:pt idx="2">
                  <c:v>444158.80000000016</c:v>
                </c:pt>
                <c:pt idx="3">
                  <c:v>24.7</c:v>
                </c:pt>
                <c:pt idx="4">
                  <c:v>21831.1</c:v>
                </c:pt>
                <c:pt idx="5">
                  <c:v>53352.29999999998</c:v>
                </c:pt>
                <c:pt idx="6">
                  <c:v>8262.199999999999</c:v>
                </c:pt>
                <c:pt idx="7">
                  <c:v>13428.199999999915</c:v>
                </c:pt>
              </c:numCache>
            </c:numRef>
          </c:val>
          <c:shape val="box"/>
        </c:ser>
        <c:shape val="box"/>
        <c:axId val="55091170"/>
        <c:axId val="15112771"/>
      </c:bar3DChart>
      <c:catAx>
        <c:axId val="5509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12771"/>
        <c:crosses val="autoZero"/>
        <c:auto val="1"/>
        <c:lblOffset val="100"/>
        <c:tickLblSkip val="1"/>
        <c:noMultiLvlLbl val="0"/>
      </c:catAx>
      <c:valAx>
        <c:axId val="15112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1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271671.4</c:v>
                </c:pt>
                <c:pt idx="1">
                  <c:v>174550.1</c:v>
                </c:pt>
                <c:pt idx="2">
                  <c:v>271671.4</c:v>
                </c:pt>
              </c:numCache>
            </c:numRef>
          </c:val>
          <c:shape val="box"/>
        </c:ser>
        <c:shape val="box"/>
        <c:axId val="2328276"/>
        <c:axId val="46976661"/>
      </c:bar3DChart>
      <c:catAx>
        <c:axId val="232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6661"/>
        <c:crosses val="autoZero"/>
        <c:auto val="1"/>
        <c:lblOffset val="100"/>
        <c:tickLblSkip val="1"/>
        <c:noMultiLvlLbl val="0"/>
      </c:catAx>
      <c:valAx>
        <c:axId val="46976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8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15872.400000000001</c:v>
                </c:pt>
                <c:pt idx="1">
                  <c:v>8763.7</c:v>
                </c:pt>
                <c:pt idx="2">
                  <c:v>59.6</c:v>
                </c:pt>
                <c:pt idx="3">
                  <c:v>1011.7999999999998</c:v>
                </c:pt>
                <c:pt idx="4">
                  <c:v>683.9999999999999</c:v>
                </c:pt>
                <c:pt idx="5">
                  <c:v>34.2</c:v>
                </c:pt>
                <c:pt idx="6">
                  <c:v>5319.1</c:v>
                </c:pt>
              </c:numCache>
            </c:numRef>
          </c:val>
          <c:shape val="box"/>
        </c:ser>
        <c:shape val="box"/>
        <c:axId val="20155014"/>
        <c:axId val="48071591"/>
      </c:bar3DChart>
      <c:catAx>
        <c:axId val="2015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71591"/>
        <c:crosses val="autoZero"/>
        <c:auto val="1"/>
        <c:lblOffset val="100"/>
        <c:tickLblSkip val="1"/>
        <c:noMultiLvlLbl val="0"/>
      </c:catAx>
      <c:valAx>
        <c:axId val="4807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5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21489.100000000002</c:v>
                </c:pt>
                <c:pt idx="1">
                  <c:v>12719.9</c:v>
                </c:pt>
                <c:pt idx="2">
                  <c:v>1</c:v>
                </c:pt>
                <c:pt idx="3">
                  <c:v>535</c:v>
                </c:pt>
                <c:pt idx="4">
                  <c:v>526.8000000000002</c:v>
                </c:pt>
                <c:pt idx="5">
                  <c:v>880</c:v>
                </c:pt>
                <c:pt idx="6">
                  <c:v>6826.4000000000015</c:v>
                </c:pt>
              </c:numCache>
            </c:numRef>
          </c:val>
          <c:shape val="box"/>
        </c:ser>
        <c:shape val="box"/>
        <c:axId val="6697720"/>
        <c:axId val="59752825"/>
      </c:bar3DChart>
      <c:catAx>
        <c:axId val="669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52825"/>
        <c:crosses val="autoZero"/>
        <c:auto val="1"/>
        <c:lblOffset val="100"/>
        <c:tickLblSkip val="2"/>
        <c:noMultiLvlLbl val="0"/>
      </c:catAx>
      <c:valAx>
        <c:axId val="59752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6883.400000000001</c:v>
                </c:pt>
                <c:pt idx="1">
                  <c:v>2061.7000000000003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619.0000000000008</c:v>
                </c:pt>
              </c:numCache>
            </c:numRef>
          </c:val>
          <c:shape val="box"/>
        </c:ser>
        <c:shape val="box"/>
        <c:axId val="42207274"/>
        <c:axId val="54890507"/>
      </c:bar3DChart>
      <c:catAx>
        <c:axId val="42207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90507"/>
        <c:crosses val="autoZero"/>
        <c:auto val="1"/>
        <c:lblOffset val="100"/>
        <c:tickLblSkip val="1"/>
        <c:noMultiLvlLbl val="0"/>
      </c:catAx>
      <c:valAx>
        <c:axId val="54890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7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28447.7</c:v>
                </c:pt>
              </c:numCache>
            </c:numRef>
          </c:val>
          <c:shape val="box"/>
        </c:ser>
        <c:shape val="box"/>
        <c:axId val="5280284"/>
        <c:axId val="57407325"/>
      </c:bar3DChart>
      <c:catAx>
        <c:axId val="52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07325"/>
        <c:crosses val="autoZero"/>
        <c:auto val="1"/>
        <c:lblOffset val="100"/>
        <c:tickLblSkip val="1"/>
        <c:noMultiLvlLbl val="0"/>
      </c:catAx>
      <c:valAx>
        <c:axId val="5740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541057.3</c:v>
                </c:pt>
                <c:pt idx="1">
                  <c:v>271671.4</c:v>
                </c:pt>
                <c:pt idx="2">
                  <c:v>15872.400000000001</c:v>
                </c:pt>
                <c:pt idx="3">
                  <c:v>21489.100000000002</c:v>
                </c:pt>
                <c:pt idx="4">
                  <c:v>6883.400000000001</c:v>
                </c:pt>
                <c:pt idx="5">
                  <c:v>146328.09999999992</c:v>
                </c:pt>
                <c:pt idx="6">
                  <c:v>28447.7</c:v>
                </c:pt>
              </c:numCache>
            </c:numRef>
          </c:val>
          <c:shape val="box"/>
        </c:ser>
        <c:shape val="box"/>
        <c:axId val="61495502"/>
        <c:axId val="60489583"/>
      </c:bar3DChart>
      <c:catAx>
        <c:axId val="6149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89583"/>
        <c:crosses val="autoZero"/>
        <c:auto val="1"/>
        <c:lblOffset val="100"/>
        <c:tickLblSkip val="1"/>
        <c:noMultiLvlLbl val="0"/>
      </c:catAx>
      <c:valAx>
        <c:axId val="60489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615733.1100000002</c:v>
                </c:pt>
                <c:pt idx="1">
                  <c:v>66089.09999999998</c:v>
                </c:pt>
                <c:pt idx="2">
                  <c:v>22858.299999999996</c:v>
                </c:pt>
                <c:pt idx="3">
                  <c:v>20742.300000000003</c:v>
                </c:pt>
                <c:pt idx="4">
                  <c:v>26.4</c:v>
                </c:pt>
                <c:pt idx="5">
                  <c:v>640815.6899999996</c:v>
                </c:pt>
              </c:numCache>
            </c:numRef>
          </c:val>
          <c:shape val="box"/>
        </c:ser>
        <c:shape val="box"/>
        <c:axId val="11199552"/>
        <c:axId val="11907137"/>
      </c:bar3DChart>
      <c:catAx>
        <c:axId val="1119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07137"/>
        <c:crosses val="autoZero"/>
        <c:auto val="1"/>
        <c:lblOffset val="100"/>
        <c:tickLblSkip val="1"/>
        <c:noMultiLvlLbl val="0"/>
      </c:catAx>
      <c:valAx>
        <c:axId val="1190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7" sqref="K47:L15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f>609103+70</f>
        <v>609173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</f>
        <v>541057.3</v>
      </c>
      <c r="E6" s="3">
        <f>D6/D154*100</f>
        <v>39.601200323597574</v>
      </c>
      <c r="F6" s="3">
        <f>D6/B6*100</f>
        <v>88.81833239490261</v>
      </c>
      <c r="G6" s="3">
        <f aca="true" t="shared" si="0" ref="G6:G43">D6/C6*100</f>
        <v>65.41463894701565</v>
      </c>
      <c r="H6" s="40">
        <f>B6-D6</f>
        <v>68115.69999999995</v>
      </c>
      <c r="I6" s="40">
        <f aca="true" t="shared" si="1" ref="I6:I43">C6-D6</f>
        <v>286062.29999999993</v>
      </c>
      <c r="J6" s="164"/>
      <c r="K6" s="151"/>
    </row>
    <row r="7" spans="1:12" s="94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8282.7+10875.2+9132.6+9963.6+4.3+9215.1+9968.6+9459.9+11450.4+9572.3+23759.4-0.1+3644+36528.9+8511.9+179.9+764+816.4+0.1+3426.1+9016.3+0.5+9355.5</f>
        <v>183927.59999999998</v>
      </c>
      <c r="E7" s="142">
        <f>D7/D6*100</f>
        <v>33.99410746329455</v>
      </c>
      <c r="F7" s="142">
        <f>D7/B7*100</f>
        <v>91.51523806064574</v>
      </c>
      <c r="G7" s="142">
        <f>D7/C7*100</f>
        <v>70.06295958823333</v>
      </c>
      <c r="H7" s="141">
        <f>B7-D7</f>
        <v>17052.70000000001</v>
      </c>
      <c r="I7" s="141">
        <f t="shared" si="1"/>
        <v>78590</v>
      </c>
      <c r="J7" s="166"/>
      <c r="K7" s="151"/>
      <c r="L7" s="137"/>
    </row>
    <row r="8" spans="1:12" s="93" customFormat="1" ht="18">
      <c r="A8" s="100" t="s">
        <v>3</v>
      </c>
      <c r="B8" s="124">
        <f>490814.651+295.3</f>
        <v>491109.951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</f>
        <v>444158.80000000016</v>
      </c>
      <c r="E8" s="104">
        <f>D8/D6*100</f>
        <v>82.09089869039751</v>
      </c>
      <c r="F8" s="104">
        <f>D8/B8*100</f>
        <v>90.43978829905652</v>
      </c>
      <c r="G8" s="104">
        <f t="shared" si="0"/>
        <v>67.65408344432356</v>
      </c>
      <c r="H8" s="102">
        <f>B8-D8</f>
        <v>46951.15099999984</v>
      </c>
      <c r="I8" s="102">
        <f t="shared" si="1"/>
        <v>212355.59999999986</v>
      </c>
      <c r="J8" s="164"/>
      <c r="K8" s="151"/>
      <c r="L8" s="137"/>
    </row>
    <row r="9" spans="1:12" s="93" customFormat="1" ht="18">
      <c r="A9" s="100" t="s">
        <v>2</v>
      </c>
      <c r="B9" s="124">
        <v>51.6</v>
      </c>
      <c r="C9" s="125">
        <v>97.7</v>
      </c>
      <c r="D9" s="102">
        <f>3.4+5.4+0.8+4.1+3.6+0.3+0.3+3.4+3.4</f>
        <v>24.7</v>
      </c>
      <c r="E9" s="126">
        <f>D9/D6*100</f>
        <v>0.00456513570743801</v>
      </c>
      <c r="F9" s="104">
        <f>D9/B9*100</f>
        <v>47.86821705426356</v>
      </c>
      <c r="G9" s="104">
        <f t="shared" si="0"/>
        <v>25.281473899692937</v>
      </c>
      <c r="H9" s="102">
        <f aca="true" t="shared" si="2" ref="H9:H43">B9-D9</f>
        <v>26.900000000000002</v>
      </c>
      <c r="I9" s="102">
        <f t="shared" si="1"/>
        <v>73</v>
      </c>
      <c r="J9" s="164"/>
      <c r="K9" s="151"/>
      <c r="L9" s="137"/>
    </row>
    <row r="10" spans="1:12" s="93" customFormat="1" ht="18">
      <c r="A10" s="100" t="s">
        <v>1</v>
      </c>
      <c r="B10" s="124">
        <f>31145.849-3003.1</f>
        <v>28142.749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</f>
        <v>21831.1</v>
      </c>
      <c r="E10" s="104">
        <f>D10/D6*100</f>
        <v>4.034896119135626</v>
      </c>
      <c r="F10" s="104">
        <f aca="true" t="shared" si="3" ref="F10:F41">D10/B10*100</f>
        <v>77.57273463228486</v>
      </c>
      <c r="G10" s="104">
        <f t="shared" si="0"/>
        <v>53.97485091527635</v>
      </c>
      <c r="H10" s="102">
        <f t="shared" si="2"/>
        <v>6311.649000000001</v>
      </c>
      <c r="I10" s="102">
        <f t="shared" si="1"/>
        <v>18615.700000000004</v>
      </c>
      <c r="J10" s="164"/>
      <c r="K10" s="151"/>
      <c r="L10" s="137"/>
    </row>
    <row r="11" spans="1:12" s="93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</f>
        <v>53352.29999999998</v>
      </c>
      <c r="E11" s="104">
        <f>D11/D6*100</f>
        <v>9.860748575058496</v>
      </c>
      <c r="F11" s="104">
        <f t="shared" si="3"/>
        <v>96.53956322933081</v>
      </c>
      <c r="G11" s="104">
        <f t="shared" si="0"/>
        <v>60.50907086571306</v>
      </c>
      <c r="H11" s="102">
        <f t="shared" si="2"/>
        <v>1912.400000000016</v>
      </c>
      <c r="I11" s="102">
        <f t="shared" si="1"/>
        <v>34820.10000000001</v>
      </c>
      <c r="J11" s="164"/>
      <c r="K11" s="151"/>
      <c r="L11" s="137"/>
    </row>
    <row r="12" spans="1:12" s="93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874.5+251.8+346.3+159.7+538.5+10.6+57+168.9+31.7+165.3+10.6+439.5+199.1+10.6+10.6+19+325.9+10.6+160.6+453.5-0.1+21.1+21.1+563.9+19+160.9+282.3+19+21.1+523.5+168.9+208.4+214.2+11+120.2+238.1+77.3+88.4+143.6+33.1+97.5+90.7+11+91.4+97.6+10.6+295.3+0.5+86.9+44.2+257.2</f>
        <v>8262.199999999999</v>
      </c>
      <c r="E12" s="104">
        <f>D12/D6*100</f>
        <v>1.5270471353034138</v>
      </c>
      <c r="F12" s="104">
        <f t="shared" si="3"/>
        <v>88.20634361421601</v>
      </c>
      <c r="G12" s="104">
        <f t="shared" si="0"/>
        <v>64.86261579525828</v>
      </c>
      <c r="H12" s="102">
        <f>B12-D12</f>
        <v>1104.7000000000007</v>
      </c>
      <c r="I12" s="102">
        <f t="shared" si="1"/>
        <v>4475.800000000001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25237.1</v>
      </c>
      <c r="C13" s="125">
        <f>C6-C8-C9-C10-C11-C12</f>
        <v>29150.299999999945</v>
      </c>
      <c r="D13" s="125">
        <f>D6-D8-D9-D10-D11-D12</f>
        <v>13428.199999999915</v>
      </c>
      <c r="E13" s="104">
        <f>D13/D6*100</f>
        <v>2.481844344397518</v>
      </c>
      <c r="F13" s="104">
        <f t="shared" si="3"/>
        <v>53.20817368081086</v>
      </c>
      <c r="G13" s="104">
        <f t="shared" si="0"/>
        <v>46.0653921228939</v>
      </c>
      <c r="H13" s="102">
        <f t="shared" si="2"/>
        <v>11808.900000000083</v>
      </c>
      <c r="I13" s="102">
        <f t="shared" si="1"/>
        <v>15722.10000000003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f>299946.0055+589.9</f>
        <v>300535.90550000005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</f>
        <v>271671.4</v>
      </c>
      <c r="E18" s="3">
        <f>D18/D154*100</f>
        <v>19.884240603707234</v>
      </c>
      <c r="F18" s="3">
        <f>D18/B18*100</f>
        <v>90.39565490453518</v>
      </c>
      <c r="G18" s="3">
        <f t="shared" si="0"/>
        <v>66.8981713477744</v>
      </c>
      <c r="H18" s="40">
        <f>B18-D18</f>
        <v>28864.50550000003</v>
      </c>
      <c r="I18" s="40">
        <f t="shared" si="1"/>
        <v>134425.49999999994</v>
      </c>
      <c r="J18" s="164"/>
      <c r="K18" s="151"/>
    </row>
    <row r="19" spans="1:13" s="94" customFormat="1" ht="18.75">
      <c r="A19" s="138" t="s">
        <v>82</v>
      </c>
      <c r="B19" s="139">
        <f>180037.504+589.9</f>
        <v>180627.40399999998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</f>
        <v>174550.1</v>
      </c>
      <c r="E19" s="142">
        <f>D19/D18*100</f>
        <v>64.25045109643489</v>
      </c>
      <c r="F19" s="142">
        <f t="shared" si="3"/>
        <v>96.63544740974078</v>
      </c>
      <c r="G19" s="142">
        <f t="shared" si="0"/>
        <v>76.65395469185172</v>
      </c>
      <c r="H19" s="141">
        <f t="shared" si="2"/>
        <v>6077.303999999975</v>
      </c>
      <c r="I19" s="141">
        <f t="shared" si="1"/>
        <v>53161.69999999998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300535.90550000005</v>
      </c>
      <c r="C25" s="125">
        <f>C18</f>
        <v>406096.89999999997</v>
      </c>
      <c r="D25" s="125">
        <f>D18</f>
        <v>271671.4</v>
      </c>
      <c r="E25" s="104">
        <f>D25/D18*100</f>
        <v>100</v>
      </c>
      <c r="F25" s="104">
        <f t="shared" si="3"/>
        <v>90.39565490453518</v>
      </c>
      <c r="G25" s="104">
        <f t="shared" si="0"/>
        <v>66.8981713477744</v>
      </c>
      <c r="H25" s="102">
        <f t="shared" si="2"/>
        <v>28864.50550000003</v>
      </c>
      <c r="I25" s="102">
        <f t="shared" si="1"/>
        <v>134425.49999999994</v>
      </c>
      <c r="J25" s="164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8">
        <f>17992.2288+81.6</f>
        <v>18073.8288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</f>
        <v>15872.400000000001</v>
      </c>
      <c r="E33" s="3">
        <f>D33/D154*100</f>
        <v>1.1617366441895713</v>
      </c>
      <c r="F33" s="3">
        <f>D33/B33*100</f>
        <v>87.81979831523026</v>
      </c>
      <c r="G33" s="3">
        <f t="shared" si="0"/>
        <v>63.82275477995136</v>
      </c>
      <c r="H33" s="40">
        <f t="shared" si="2"/>
        <v>2201.428799999998</v>
      </c>
      <c r="I33" s="40">
        <f t="shared" si="1"/>
        <v>8997.099999999995</v>
      </c>
      <c r="J33" s="167"/>
      <c r="K33" s="151"/>
    </row>
    <row r="34" spans="1:11" s="93" customFormat="1" ht="18">
      <c r="A34" s="100" t="s">
        <v>3</v>
      </c>
      <c r="B34" s="124">
        <f>9786.6978+40</f>
        <v>9826.6978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364.6+548.1+389.3+522.2+63+395+556.7+63+391.3+512.8+63+394.6+664.3+89.8+0.3+456.7+632.3+12+89.8+485+19+3.6+623.1+89.8+9.9+419.4+475.8+71.8+336.5+18.5+2.5</f>
        <v>8763.7</v>
      </c>
      <c r="E34" s="104">
        <f>D34/D33*100</f>
        <v>55.21345228194854</v>
      </c>
      <c r="F34" s="104">
        <f t="shared" si="3"/>
        <v>89.18255326830139</v>
      </c>
      <c r="G34" s="104">
        <f t="shared" si="0"/>
        <v>67.6911312622619</v>
      </c>
      <c r="H34" s="102">
        <f t="shared" si="2"/>
        <v>1062.9977999999992</v>
      </c>
      <c r="I34" s="102">
        <f t="shared" si="1"/>
        <v>4182.9</v>
      </c>
      <c r="J34" s="164"/>
      <c r="K34" s="151"/>
    </row>
    <row r="35" spans="1:11" s="93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0.37549456918928453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51"/>
    </row>
    <row r="36" spans="1:11" s="93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0.3+11.3+141.7+12.6+0.9+12.9+1.3+0.5+169.4+1.1+0.1+0.4+11.3+166.1+3.8+5.1+2.9+0.2+0.5+11.9+319.9+44.3+12.2+0.9-0.2+8.4+29.5+8.6+0.2+7.6+0.4+4.3+0.1+0.3+7.8+4.8+0.2+5.5+2.5+0.2</f>
        <v>1011.7999999999998</v>
      </c>
      <c r="E36" s="104">
        <f>D36/D33*100</f>
        <v>6.374587333988558</v>
      </c>
      <c r="F36" s="104">
        <f t="shared" si="3"/>
        <v>94.27694761843087</v>
      </c>
      <c r="G36" s="104">
        <f t="shared" si="0"/>
        <v>56.74705552439707</v>
      </c>
      <c r="H36" s="102">
        <f t="shared" si="2"/>
        <v>61.42100000000016</v>
      </c>
      <c r="I36" s="102">
        <f t="shared" si="1"/>
        <v>771.2000000000002</v>
      </c>
      <c r="J36" s="164"/>
      <c r="K36" s="151"/>
    </row>
    <row r="37" spans="1:12" s="94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44.8+25.1+1.6+0.5+2.7+1+6.3+8.5+2.5+36.6+1.5+4.5+23.6+4.1+106.1+32.6+9.7+2.5+4.3+1.9+2.2+5.9+0.2+124.8+6.7+179.9+41.5+2.4</f>
        <v>683.9999999999999</v>
      </c>
      <c r="E37" s="110">
        <f>D37/D33*100</f>
        <v>4.309367203447493</v>
      </c>
      <c r="F37" s="110">
        <f t="shared" si="3"/>
        <v>95.1357005061386</v>
      </c>
      <c r="G37" s="110">
        <f t="shared" si="0"/>
        <v>67.85714285714285</v>
      </c>
      <c r="H37" s="106">
        <f t="shared" si="2"/>
        <v>34.97300000000007</v>
      </c>
      <c r="I37" s="106">
        <f t="shared" si="1"/>
        <v>324.0000000000001</v>
      </c>
      <c r="J37" s="166"/>
      <c r="K37" s="151"/>
      <c r="L37" s="137"/>
    </row>
    <row r="38" spans="1:11" s="93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0.2154683601723747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51"/>
    </row>
    <row r="39" spans="1:11" s="93" customFormat="1" ht="18.75" thickBot="1">
      <c r="A39" s="100" t="s">
        <v>27</v>
      </c>
      <c r="B39" s="124">
        <f>B33-B34-B36-B37-B35-B38</f>
        <v>6361.091</v>
      </c>
      <c r="C39" s="124">
        <f>C33-C34-C36-C37-C35-C38</f>
        <v>8961.299999999996</v>
      </c>
      <c r="D39" s="124">
        <f>D33-D34-D36-D37-D35-D38</f>
        <v>5319.1</v>
      </c>
      <c r="E39" s="104">
        <f>D39/D33*100</f>
        <v>33.51163025125375</v>
      </c>
      <c r="F39" s="104">
        <f t="shared" si="3"/>
        <v>83.61930366976357</v>
      </c>
      <c r="G39" s="104">
        <f t="shared" si="0"/>
        <v>59.35634338767816</v>
      </c>
      <c r="H39" s="102">
        <f>B39-D39</f>
        <v>1041.991</v>
      </c>
      <c r="I39" s="102">
        <f t="shared" si="1"/>
        <v>3642.1999999999953</v>
      </c>
      <c r="J39" s="164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63.9+1.1+0.6+70.8+0.5+48+6.7+2+13.7+10.4+20.2+0.7+37.4+27+181.7+0.2+2.1+7.5+10+0.2+3.3+24.2+12.6+1.5+22+2.4</f>
        <v>570.6999999999999</v>
      </c>
      <c r="E43" s="3">
        <f>D43/D154*100</f>
        <v>0.04177081618652429</v>
      </c>
      <c r="F43" s="3">
        <f>D43/B43*100</f>
        <v>39.904123822349376</v>
      </c>
      <c r="G43" s="3">
        <f t="shared" si="0"/>
        <v>35.80525754438798</v>
      </c>
      <c r="H43" s="40">
        <f t="shared" si="2"/>
        <v>859.4780000000002</v>
      </c>
      <c r="I43" s="40">
        <f t="shared" si="1"/>
        <v>1023.2000000000002</v>
      </c>
      <c r="J43" s="164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51"/>
    </row>
    <row r="45" spans="1:11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237.1+562.8+52.3+349.2+679.9+375.9+891+78.3+327.4+13.5+670.2+386.5+179.9+781.7-0.1+25.5+366.5+16.5+692.2+3.8+389.3+707.6+15.1+379.9+4.5+611.9+360.8</f>
        <v>9159.199999999999</v>
      </c>
      <c r="E45" s="3">
        <f>D45/D154*100</f>
        <v>0.6703824419407979</v>
      </c>
      <c r="F45" s="3">
        <f>D45/B45*100</f>
        <v>90.55934275858951</v>
      </c>
      <c r="G45" s="3">
        <f aca="true" t="shared" si="5" ref="G45:G76">D45/C45*100</f>
        <v>67.46462585535087</v>
      </c>
      <c r="H45" s="40">
        <f>B45-D45</f>
        <v>954.831000000002</v>
      </c>
      <c r="I45" s="40">
        <f aca="true" t="shared" si="6" ref="I45:I77">C45-D45</f>
        <v>4417.1</v>
      </c>
      <c r="J45" s="164"/>
      <c r="K45" s="151"/>
    </row>
    <row r="46" spans="1:11" s="93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237.1+551.8+334.1+652.5+314.7+746.1+319.2+661.7+342.8+781.7+0.2-0.1+366.5+692.2+367.7+697.1+14.1+359.1+599.6+318.9</f>
        <v>8357</v>
      </c>
      <c r="E46" s="104">
        <f>D46/D45*100</f>
        <v>91.24159315224038</v>
      </c>
      <c r="F46" s="104">
        <f aca="true" t="shared" si="7" ref="F46:F74">D46/B46*100</f>
        <v>90.6385959249616</v>
      </c>
      <c r="G46" s="104">
        <f t="shared" si="5"/>
        <v>68.18478509187037</v>
      </c>
      <c r="H46" s="102">
        <f aca="true" t="shared" si="8" ref="H46:H74">B46-D46</f>
        <v>863.134</v>
      </c>
      <c r="I46" s="102">
        <f t="shared" si="6"/>
        <v>3899.3999999999996</v>
      </c>
      <c r="J46" s="164"/>
      <c r="K46" s="151"/>
    </row>
    <row r="47" spans="1:12" s="93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0.007642588872390602</v>
      </c>
      <c r="F47" s="104">
        <f t="shared" si="7"/>
        <v>92.34828496042215</v>
      </c>
      <c r="G47" s="104">
        <f t="shared" si="5"/>
        <v>46.666666666666664</v>
      </c>
      <c r="H47" s="102">
        <f t="shared" si="8"/>
        <v>0.05800000000000005</v>
      </c>
      <c r="I47" s="102">
        <f t="shared" si="6"/>
        <v>0.8</v>
      </c>
      <c r="J47" s="164"/>
      <c r="K47" s="181"/>
      <c r="L47" s="164"/>
    </row>
    <row r="48" spans="1:12" s="93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0.4530963402917286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4"/>
      <c r="K48" s="181"/>
      <c r="L48" s="164"/>
    </row>
    <row r="49" spans="1:12" s="93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7.3+51.9+12.7-0.1+54.5+131.2+49.5+2.4+7.9+11.2+178.3+0.4+4.1+0.1+0.6+1.4+0.5+0.8+4.5+4.5+1</f>
        <v>524.6999999999999</v>
      </c>
      <c r="E49" s="104">
        <f>D49/D45*100</f>
        <v>5.728666259061927</v>
      </c>
      <c r="F49" s="104">
        <f t="shared" si="7"/>
        <v>90.134970547664</v>
      </c>
      <c r="G49" s="104">
        <f t="shared" si="5"/>
        <v>59.63855421686747</v>
      </c>
      <c r="H49" s="102">
        <f t="shared" si="8"/>
        <v>57.42700000000002</v>
      </c>
      <c r="I49" s="102">
        <f t="shared" si="6"/>
        <v>355.1</v>
      </c>
      <c r="J49" s="164"/>
      <c r="K49" s="181"/>
      <c r="L49" s="164"/>
    </row>
    <row r="50" spans="1:12" s="93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235.299999999999</v>
      </c>
      <c r="E50" s="104">
        <f>D50/D45*100</f>
        <v>2.5690016595335727</v>
      </c>
      <c r="F50" s="104">
        <f t="shared" si="7"/>
        <v>93.20583714923953</v>
      </c>
      <c r="G50" s="104">
        <f t="shared" si="5"/>
        <v>69.26700029437716</v>
      </c>
      <c r="H50" s="102">
        <f t="shared" si="8"/>
        <v>17.15200000000189</v>
      </c>
      <c r="I50" s="102">
        <f t="shared" si="6"/>
        <v>104.40000000000072</v>
      </c>
      <c r="J50" s="164"/>
      <c r="K50" s="181"/>
      <c r="L50" s="164"/>
    </row>
    <row r="51" spans="1:12" ht="18.75" thickBot="1">
      <c r="A51" s="20" t="s">
        <v>4</v>
      </c>
      <c r="B51" s="38">
        <f>27764.408+7.1</f>
        <v>27771.507999999998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</f>
        <v>21489.100000000002</v>
      </c>
      <c r="E51" s="3">
        <f>D51/D154*100</f>
        <v>1.572835546020395</v>
      </c>
      <c r="F51" s="3">
        <f>D51/B51*100</f>
        <v>77.378225193965</v>
      </c>
      <c r="G51" s="3">
        <f t="shared" si="5"/>
        <v>56.946490846839595</v>
      </c>
      <c r="H51" s="40">
        <f>B51-D51</f>
        <v>6282.407999999996</v>
      </c>
      <c r="I51" s="40">
        <f t="shared" si="6"/>
        <v>16246.499999999996</v>
      </c>
      <c r="J51" s="164"/>
      <c r="K51" s="181"/>
      <c r="L51" s="164"/>
    </row>
    <row r="52" spans="1:12" s="93" customFormat="1" ht="18">
      <c r="A52" s="100" t="s">
        <v>3</v>
      </c>
      <c r="B52" s="124">
        <f>14936.235+23.1</f>
        <v>14959.335000000001</v>
      </c>
      <c r="C52" s="125">
        <f>20097.4+82.2</f>
        <v>20179.600000000002</v>
      </c>
      <c r="D52" s="102">
        <f>632.9+34.3+767.3+737.6+710.6+649.6+792.4+1.6+643.1+825.6+650.1+947+1196.1+785.4+658.1+439+623.6+358.8+550.5+716.3</f>
        <v>12719.9</v>
      </c>
      <c r="E52" s="104">
        <f>D52/D51*100</f>
        <v>59.19233471853171</v>
      </c>
      <c r="F52" s="104">
        <f t="shared" si="7"/>
        <v>85.02984925466272</v>
      </c>
      <c r="G52" s="104">
        <f t="shared" si="5"/>
        <v>63.03345953339014</v>
      </c>
      <c r="H52" s="102">
        <f t="shared" si="8"/>
        <v>2239.4350000000013</v>
      </c>
      <c r="I52" s="102">
        <f t="shared" si="6"/>
        <v>7459.700000000003</v>
      </c>
      <c r="J52" s="164"/>
      <c r="K52" s="181"/>
      <c r="L52" s="164"/>
    </row>
    <row r="53" spans="1:12" s="93" customFormat="1" ht="18">
      <c r="A53" s="100" t="s">
        <v>2</v>
      </c>
      <c r="B53" s="124">
        <v>5.53435</v>
      </c>
      <c r="C53" s="125">
        <f>13.9+1.38435</f>
        <v>15.28435</v>
      </c>
      <c r="D53" s="102">
        <v>1</v>
      </c>
      <c r="E53" s="104">
        <f>D53/D51*100</f>
        <v>0.0046535220181394285</v>
      </c>
      <c r="F53" s="104">
        <f>D53/B53*100</f>
        <v>18.068969255648813</v>
      </c>
      <c r="G53" s="104">
        <f t="shared" si="5"/>
        <v>6.542640020674742</v>
      </c>
      <c r="H53" s="102">
        <f t="shared" si="8"/>
        <v>4.53435</v>
      </c>
      <c r="I53" s="102">
        <f t="shared" si="6"/>
        <v>14.28435</v>
      </c>
      <c r="J53" s="164"/>
      <c r="K53" s="181"/>
      <c r="L53" s="164"/>
    </row>
    <row r="54" spans="1:12" s="93" customFormat="1" ht="18">
      <c r="A54" s="100" t="s">
        <v>1</v>
      </c>
      <c r="B54" s="124">
        <f>725.37+28.8</f>
        <v>754.17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</f>
        <v>535</v>
      </c>
      <c r="E54" s="104">
        <f>D54/D51*100</f>
        <v>2.4896342797045943</v>
      </c>
      <c r="F54" s="104">
        <f t="shared" si="7"/>
        <v>70.93891297718021</v>
      </c>
      <c r="G54" s="104">
        <f t="shared" si="5"/>
        <v>48.92099487929774</v>
      </c>
      <c r="H54" s="102">
        <f t="shared" si="8"/>
        <v>219.16999999999996</v>
      </c>
      <c r="I54" s="102">
        <f t="shared" si="6"/>
        <v>558.5999999999999</v>
      </c>
      <c r="J54" s="164"/>
      <c r="K54" s="181"/>
      <c r="L54" s="164"/>
    </row>
    <row r="55" spans="1:12" s="93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0.5+1+2.8+12.3+8.3+0.5+0.4+8.7+15+0.3+1.3+64.9+33.6+8.1+0.1+94.7+0.3+9.8+7.8+0.9+1.8+16.2+18.3+3.3+0.1+11.4+0.1+11.4+1.3+76.9+6.2+11.6+2.1+2.4+24+0.1+0.5+16.3+2.5+1.1+3.8+2.1+10.3+5.8+0.4+0.3+0.3+9.3+0.2+0.6+1.1-0.2+0.5+0.1+1+9.6+1.7+0.2+0.8</f>
        <v>526.8000000000002</v>
      </c>
      <c r="E55" s="104">
        <f>D55/D51*100</f>
        <v>2.4514753991558518</v>
      </c>
      <c r="F55" s="104">
        <f t="shared" si="7"/>
        <v>74.60118529218093</v>
      </c>
      <c r="G55" s="104">
        <f t="shared" si="5"/>
        <v>43.18386753012543</v>
      </c>
      <c r="H55" s="102">
        <f t="shared" si="8"/>
        <v>179.3549999999998</v>
      </c>
      <c r="I55" s="102">
        <f t="shared" si="6"/>
        <v>693.0999999999999</v>
      </c>
      <c r="J55" s="164"/>
      <c r="K55" s="181"/>
      <c r="L55" s="164"/>
    </row>
    <row r="56" spans="1:12" s="93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4.095099375962697</v>
      </c>
      <c r="F56" s="104">
        <f>D56/B56*100</f>
        <v>88.88888888888889</v>
      </c>
      <c r="G56" s="104">
        <f>D56/C56*100</f>
        <v>66.66666666666666</v>
      </c>
      <c r="H56" s="102">
        <f t="shared" si="8"/>
        <v>110</v>
      </c>
      <c r="I56" s="102">
        <f t="shared" si="6"/>
        <v>440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10356.313649999996</v>
      </c>
      <c r="C57" s="125">
        <f>C51-C52-C55-C54-C53-C56</f>
        <v>13907.215649999996</v>
      </c>
      <c r="D57" s="125">
        <f>D51-D52-D55-D54-D53-D56</f>
        <v>6826.4000000000015</v>
      </c>
      <c r="E57" s="104">
        <f>D57/D51*100</f>
        <v>31.766802704627</v>
      </c>
      <c r="F57" s="104">
        <f t="shared" si="7"/>
        <v>65.9153462390549</v>
      </c>
      <c r="G57" s="104">
        <f t="shared" si="5"/>
        <v>49.08531061715436</v>
      </c>
      <c r="H57" s="102">
        <f>B57-D57</f>
        <v>3529.913649999995</v>
      </c>
      <c r="I57" s="102">
        <f>C57-D57</f>
        <v>7080.815649999995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</f>
        <v>6883.400000000001</v>
      </c>
      <c r="E59" s="3">
        <f>D59/D154*100</f>
        <v>0.503811522933803</v>
      </c>
      <c r="F59" s="3">
        <f>D59/B59*100</f>
        <v>80.67885855015517</v>
      </c>
      <c r="G59" s="3">
        <f t="shared" si="5"/>
        <v>71.72748681824814</v>
      </c>
      <c r="H59" s="40">
        <f>B59-D59</f>
        <v>1648.451</v>
      </c>
      <c r="I59" s="40">
        <f t="shared" si="6"/>
        <v>2713.2</v>
      </c>
      <c r="J59" s="164"/>
      <c r="K59" s="181"/>
      <c r="L59" s="164"/>
    </row>
    <row r="60" spans="1:12" s="93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77.7+79.1+76.9+40.5+47.3+155.9+45+29.2+85.8+95.3+38.3+30.7+89.8+79.1+80.7+178.9+50.9+35.4+119.2+73+83.9+167.9+42.3+43+65+68.5+34.6+47.8</f>
        <v>2061.7000000000003</v>
      </c>
      <c r="E60" s="104">
        <f>D60/D59*100</f>
        <v>29.951768021617227</v>
      </c>
      <c r="F60" s="104">
        <f t="shared" si="7"/>
        <v>87.60077467008965</v>
      </c>
      <c r="G60" s="104">
        <f t="shared" si="5"/>
        <v>66.08648267461616</v>
      </c>
      <c r="H60" s="102">
        <f t="shared" si="8"/>
        <v>291.81799999999976</v>
      </c>
      <c r="I60" s="102">
        <f t="shared" si="6"/>
        <v>1057.9999999999995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5.681785164308336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10.9+43.2+13-3+39.2+5.7+50.2+3.5+0.2+29.7+2.5+1.8+22+0.1+0.7+2.1+0.1+0.1+2.2+0.1+0.1+2.1+1.2+0.5</f>
        <v>228.1999999999999</v>
      </c>
      <c r="E62" s="104">
        <f>D62/D59*100</f>
        <v>3.315222128599237</v>
      </c>
      <c r="F62" s="104">
        <f t="shared" si="7"/>
        <v>91.67788200791432</v>
      </c>
      <c r="G62" s="104">
        <f t="shared" si="5"/>
        <v>57.96291592583182</v>
      </c>
      <c r="H62" s="102">
        <f t="shared" si="8"/>
        <v>20.71500000000009</v>
      </c>
      <c r="I62" s="102">
        <f t="shared" si="6"/>
        <v>165.50000000000009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52.05857570386727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619.0000000000008</v>
      </c>
      <c r="E64" s="104">
        <f>D64/D59*100</f>
        <v>8.992648981607937</v>
      </c>
      <c r="F64" s="104">
        <f t="shared" si="7"/>
        <v>92.42696179586044</v>
      </c>
      <c r="G64" s="104">
        <f t="shared" si="5"/>
        <v>75.16697024893752</v>
      </c>
      <c r="H64" s="102">
        <f t="shared" si="8"/>
        <v>50.71799999999939</v>
      </c>
      <c r="I64" s="102">
        <f t="shared" si="6"/>
        <v>204.49999999999966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363.336</v>
      </c>
      <c r="C69" s="39">
        <f>C70+C71</f>
        <v>418</v>
      </c>
      <c r="D69" s="40">
        <f>D70+D71</f>
        <v>227</v>
      </c>
      <c r="E69" s="30">
        <f>D69/D154*100</f>
        <v>0.016614640396602445</v>
      </c>
      <c r="F69" s="3">
        <f>D69/B69*100</f>
        <v>62.476605676288614</v>
      </c>
      <c r="G69" s="3">
        <f t="shared" si="5"/>
        <v>54.30622009569378</v>
      </c>
      <c r="H69" s="40">
        <f>B69-D69</f>
        <v>136.336</v>
      </c>
      <c r="I69" s="40">
        <f t="shared" si="6"/>
        <v>191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f>157.273-20.9</f>
        <v>136.373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136.373</v>
      </c>
      <c r="I71" s="102">
        <f t="shared" si="6"/>
        <v>190.4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6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81"/>
      <c r="L89" s="164"/>
    </row>
    <row r="90" spans="1:12" ht="19.5" thickBot="1">
      <c r="A90" s="12" t="s">
        <v>10</v>
      </c>
      <c r="B90" s="45">
        <f>160227.7+352</f>
        <v>160579.7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</f>
        <v>146328.09999999992</v>
      </c>
      <c r="E90" s="3">
        <f>D90/D154*100</f>
        <v>10.710082649418858</v>
      </c>
      <c r="F90" s="3">
        <f aca="true" t="shared" si="11" ref="F90:F96">D90/B90*100</f>
        <v>91.12490557648314</v>
      </c>
      <c r="G90" s="3">
        <f t="shared" si="9"/>
        <v>71.71005688656791</v>
      </c>
      <c r="H90" s="40">
        <f aca="true" t="shared" si="12" ref="H90:H96">B90-D90</f>
        <v>14251.600000000093</v>
      </c>
      <c r="I90" s="40">
        <f t="shared" si="10"/>
        <v>57727.10000000009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</f>
        <v>138219.91</v>
      </c>
      <c r="E91" s="104">
        <f>D91/D90*100</f>
        <v>94.45889750499056</v>
      </c>
      <c r="F91" s="104">
        <f t="shared" si="11"/>
        <v>92.0544294979294</v>
      </c>
      <c r="G91" s="104">
        <f t="shared" si="9"/>
        <v>72.76520597431053</v>
      </c>
      <c r="H91" s="102">
        <f t="shared" si="12"/>
        <v>11930.290000000008</v>
      </c>
      <c r="I91" s="102">
        <f t="shared" si="10"/>
        <v>51733.389999999985</v>
      </c>
      <c r="K91" s="181"/>
      <c r="L91" s="164"/>
    </row>
    <row r="92" spans="1:12" s="93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57.2+3.4+167+1.4+0.3+83.4+86.9+53.1+5.3+4.7+17+71.3+284.2+22.2+4.8+1.6+54.8+7+38.2+1.9+190+51.9+21+0.9+36.9+5.5+20.1+0.9+46.6+43.3-17.3+22+2.1+65.9+0.7+4.5+1+37</f>
        <v>1498.7000000000003</v>
      </c>
      <c r="E92" s="104">
        <f>D92/D90*100</f>
        <v>1.0242051936709362</v>
      </c>
      <c r="F92" s="104">
        <f t="shared" si="11"/>
        <v>81.8391557794433</v>
      </c>
      <c r="G92" s="104">
        <f t="shared" si="9"/>
        <v>53.979974067137306</v>
      </c>
      <c r="H92" s="102">
        <f t="shared" si="12"/>
        <v>332.5749999999998</v>
      </c>
      <c r="I92" s="102">
        <f t="shared" si="10"/>
        <v>1277.6999999999998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8598.225</v>
      </c>
      <c r="C94" s="125">
        <f>C90-C91-C92-C93</f>
        <v>11325.500000000024</v>
      </c>
      <c r="D94" s="125">
        <f>D90-D91-D92-D93</f>
        <v>6609.489999999914</v>
      </c>
      <c r="E94" s="104">
        <f>D94/D90*100</f>
        <v>4.516897301338512</v>
      </c>
      <c r="F94" s="104">
        <f t="shared" si="11"/>
        <v>76.87040057686225</v>
      </c>
      <c r="G94" s="104">
        <f>D94/C94*100</f>
        <v>58.35936603240387</v>
      </c>
      <c r="H94" s="102">
        <f t="shared" si="12"/>
        <v>1988.735000000086</v>
      </c>
      <c r="I94" s="102">
        <f>C94-D94</f>
        <v>4716.010000000109</v>
      </c>
      <c r="K94" s="181"/>
      <c r="L94" s="164"/>
    </row>
    <row r="95" spans="1:12" ht="18.75">
      <c r="A95" s="82" t="s">
        <v>12</v>
      </c>
      <c r="B95" s="91">
        <f>36331.62579-1414.2-2161</f>
        <v>32756.42579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</f>
        <v>28447.7</v>
      </c>
      <c r="E95" s="81">
        <f>D95/D154*100</f>
        <v>2.0821511260371253</v>
      </c>
      <c r="F95" s="83">
        <f t="shared" si="11"/>
        <v>86.84616625262154</v>
      </c>
      <c r="G95" s="80">
        <f>D95/C95*100</f>
        <v>32.56923955839639</v>
      </c>
      <c r="H95" s="84">
        <f t="shared" si="12"/>
        <v>4308.72579</v>
      </c>
      <c r="I95" s="87">
        <f>C95-D95</f>
        <v>58897.600000000006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194.6+1234+3.4+0.5+79.6+1026.4+0.7+86.4+939.3+4.2+87.7+624.7+8+489.4+90.3+1.9+597.9+5.5+67.2+2.1+31.9+0.2+90.5+32.4+530.2+66+90.3+454.6+5.4+212.8+729.6+32.4+38.7+3.5+1+0.1</f>
        <v>7863.399999999998</v>
      </c>
      <c r="E96" s="131">
        <f>D96/D95*100</f>
        <v>27.641601957275974</v>
      </c>
      <c r="F96" s="132">
        <f t="shared" si="11"/>
        <v>87.56391088679338</v>
      </c>
      <c r="G96" s="133">
        <f>D96/C96*100</f>
        <v>61.36473599600441</v>
      </c>
      <c r="H96" s="134">
        <f t="shared" si="12"/>
        <v>1116.7836400000015</v>
      </c>
      <c r="I96" s="123">
        <f>C96-D96</f>
        <v>4950.800000000003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f>10766.55742+10.6</f>
        <v>10777.15742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</f>
        <v>8962.9</v>
      </c>
      <c r="E102" s="17">
        <f>D102/D154*100</f>
        <v>0.6560148035714012</v>
      </c>
      <c r="F102" s="17">
        <f>D102/B102*100</f>
        <v>83.16571476785573</v>
      </c>
      <c r="G102" s="17">
        <f aca="true" t="shared" si="13" ref="G102:G152">D102/C102*100</f>
        <v>64.44327806617677</v>
      </c>
      <c r="H102" s="65">
        <f aca="true" t="shared" si="14" ref="H102:H108">B102-D102</f>
        <v>1814.25742</v>
      </c>
      <c r="I102" s="65">
        <f aca="true" t="shared" si="15" ref="I102:I152">C102-D102</f>
        <v>4945.300000000001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31.2+4.8+33.9+5.2+30.9+10.3+19.9+19.5+19.7</f>
        <v>175.39999999999998</v>
      </c>
      <c r="E103" s="118">
        <f>D103/D102*100</f>
        <v>1.95695589597117</v>
      </c>
      <c r="F103" s="104">
        <f>D103/B103*100</f>
        <v>68.88561610211093</v>
      </c>
      <c r="G103" s="118">
        <f>D103/C103*100</f>
        <v>48.213304013194055</v>
      </c>
      <c r="H103" s="117">
        <f t="shared" si="14"/>
        <v>79.22500000000002</v>
      </c>
      <c r="I103" s="117">
        <f t="shared" si="15"/>
        <v>188.40000000000003</v>
      </c>
      <c r="J103" s="164"/>
      <c r="K103" s="181"/>
      <c r="L103" s="164"/>
    </row>
    <row r="104" spans="1:12" s="93" customFormat="1" ht="18">
      <c r="A104" s="119" t="s">
        <v>48</v>
      </c>
      <c r="B104" s="101">
        <f>8759.57164+50.6</f>
        <v>8810.17164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</f>
        <v>7847.100000000002</v>
      </c>
      <c r="E104" s="104">
        <f>D104/D102*100</f>
        <v>87.55090428321193</v>
      </c>
      <c r="F104" s="104">
        <f aca="true" t="shared" si="16" ref="F104:F152">D104/B104*100</f>
        <v>89.06863930292283</v>
      </c>
      <c r="G104" s="104">
        <f t="shared" si="13"/>
        <v>73.8627057860108</v>
      </c>
      <c r="H104" s="102">
        <f t="shared" si="14"/>
        <v>963.0716399999983</v>
      </c>
      <c r="I104" s="102">
        <f t="shared" si="15"/>
        <v>2776.7999999999975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1712.360779999999</v>
      </c>
      <c r="C106" s="121">
        <f>C102-C103-C104</f>
        <v>2920.500000000002</v>
      </c>
      <c r="D106" s="121">
        <f>D102-D103-D104</f>
        <v>940.3999999999978</v>
      </c>
      <c r="E106" s="122">
        <f>D106/D102*100</f>
        <v>10.492139820816899</v>
      </c>
      <c r="F106" s="122">
        <f t="shared" si="16"/>
        <v>54.918333273201824</v>
      </c>
      <c r="G106" s="122">
        <f t="shared" si="13"/>
        <v>32.19996575928769</v>
      </c>
      <c r="H106" s="123">
        <f t="shared" si="14"/>
        <v>771.9607800000013</v>
      </c>
      <c r="I106" s="123">
        <f t="shared" si="15"/>
        <v>1980.100000000004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412497.57267999987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315595.70000000007</v>
      </c>
      <c r="E107" s="68">
        <f>D107/D154*100</f>
        <v>23.099158882000122</v>
      </c>
      <c r="F107" s="68">
        <f>D107/B107*100</f>
        <v>76.5084986923856</v>
      </c>
      <c r="G107" s="68">
        <f t="shared" si="13"/>
        <v>54.63606105334085</v>
      </c>
      <c r="H107" s="67">
        <f t="shared" si="14"/>
        <v>96901.8726799998</v>
      </c>
      <c r="I107" s="67">
        <f t="shared" si="15"/>
        <v>262036.8999999998</v>
      </c>
      <c r="J107" s="162"/>
      <c r="K107" s="181"/>
      <c r="L107" s="182"/>
    </row>
    <row r="108" spans="1:12" s="93" customFormat="1" ht="37.5">
      <c r="A108" s="96" t="s">
        <v>52</v>
      </c>
      <c r="B108" s="158">
        <v>2850.821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</f>
        <v>1952.0999999999997</v>
      </c>
      <c r="E108" s="98">
        <f>D108/D107*100</f>
        <v>0.618544549244492</v>
      </c>
      <c r="F108" s="98">
        <f t="shared" si="16"/>
        <v>68.47501123360603</v>
      </c>
      <c r="G108" s="98">
        <f t="shared" si="13"/>
        <v>43.778874187037445</v>
      </c>
      <c r="H108" s="99">
        <f t="shared" si="14"/>
        <v>898.7210000000002</v>
      </c>
      <c r="I108" s="99">
        <f t="shared" si="15"/>
        <v>2506.9000000000005</v>
      </c>
      <c r="K108" s="181"/>
      <c r="L108" s="182"/>
    </row>
    <row r="109" spans="1:12" s="93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47.8+0.9+59.7+88.3+0.1+59.2+38.8+107.4+24+91.1+38+42.5+2+31.4+47.6+36.5-21.6+46.3+2.4</f>
        <v>742.4</v>
      </c>
      <c r="E109" s="104">
        <f>D109/D108*100</f>
        <v>38.03083858408893</v>
      </c>
      <c r="F109" s="104">
        <f t="shared" si="16"/>
        <v>60.25186643628552</v>
      </c>
      <c r="G109" s="104">
        <f t="shared" si="13"/>
        <v>37.21303258145363</v>
      </c>
      <c r="H109" s="102">
        <f aca="true" t="shared" si="17" ref="H109:H152">B109-D109</f>
        <v>489.7610000000001</v>
      </c>
      <c r="I109" s="102">
        <f t="shared" si="15"/>
        <v>1252.6</v>
      </c>
      <c r="K109" s="181"/>
      <c r="L109" s="182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1"/>
      <c r="L110" s="182"/>
    </row>
    <row r="111" spans="1:12" s="94" customFormat="1" ht="34.5" customHeight="1">
      <c r="A111" s="105" t="s">
        <v>93</v>
      </c>
      <c r="B111" s="159">
        <v>155.434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155.434</v>
      </c>
      <c r="I111" s="99">
        <f t="shared" si="15"/>
        <v>200</v>
      </c>
      <c r="K111" s="181"/>
      <c r="L111" s="182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1"/>
      <c r="L112" s="182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0.0055133831037621865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1"/>
      <c r="L113" s="182"/>
    </row>
    <row r="114" spans="1:12" s="93" customFormat="1" ht="37.5">
      <c r="A114" s="105" t="s">
        <v>38</v>
      </c>
      <c r="B114" s="159">
        <v>2513.331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</f>
        <v>1959.2999999999997</v>
      </c>
      <c r="E114" s="98">
        <f>D114/D107*100</f>
        <v>0.6208259491494971</v>
      </c>
      <c r="F114" s="98">
        <f t="shared" si="16"/>
        <v>77.95630579497885</v>
      </c>
      <c r="G114" s="98">
        <f t="shared" si="13"/>
        <v>59.166540842518486</v>
      </c>
      <c r="H114" s="99">
        <f t="shared" si="17"/>
        <v>554.0310000000004</v>
      </c>
      <c r="I114" s="99">
        <f t="shared" si="15"/>
        <v>1352.2000000000003</v>
      </c>
      <c r="K114" s="181"/>
      <c r="L114" s="182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1"/>
      <c r="L115" s="182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1"/>
      <c r="L116" s="182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0.019201782533792438</v>
      </c>
      <c r="F117" s="98">
        <f>D117/B117*100</f>
        <v>86.57142857142858</v>
      </c>
      <c r="G117" s="98">
        <f t="shared" si="13"/>
        <v>86.57142857142858</v>
      </c>
      <c r="H117" s="99">
        <f t="shared" si="17"/>
        <v>9.399999999999999</v>
      </c>
      <c r="I117" s="99">
        <f t="shared" si="15"/>
        <v>9.399999999999999</v>
      </c>
      <c r="K117" s="181"/>
      <c r="L117" s="182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2"/>
    </row>
    <row r="119" spans="1:12" s="111" customFormat="1" ht="18.75">
      <c r="A119" s="105" t="s">
        <v>15</v>
      </c>
      <c r="B119" s="159">
        <v>335.611</v>
      </c>
      <c r="C119" s="106">
        <v>491.6</v>
      </c>
      <c r="D119" s="97">
        <f>45.4+9.9+47+6.4+0.4+0.4+45.4+0.4+2.9+45.4+4+6.8+0.4+45.4+0.1+5.8+0.8+0.4+0.8+0.7+13+0.4+5+0.3+0.8</f>
        <v>288.30000000000007</v>
      </c>
      <c r="E119" s="98">
        <f>D119/D107*100</f>
        <v>0.09135105452957692</v>
      </c>
      <c r="F119" s="98">
        <f t="shared" si="16"/>
        <v>85.90302463268489</v>
      </c>
      <c r="G119" s="98">
        <f t="shared" si="13"/>
        <v>58.645240032546795</v>
      </c>
      <c r="H119" s="99">
        <f t="shared" si="17"/>
        <v>47.31099999999992</v>
      </c>
      <c r="I119" s="99">
        <f t="shared" si="15"/>
        <v>203.29999999999995</v>
      </c>
      <c r="K119" s="181"/>
      <c r="L119" s="182"/>
    </row>
    <row r="120" spans="1:12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78.77211238293442</v>
      </c>
      <c r="F120" s="104">
        <f t="shared" si="16"/>
        <v>83.3318044216127</v>
      </c>
      <c r="G120" s="104">
        <f t="shared" si="13"/>
        <v>55.55283757338552</v>
      </c>
      <c r="H120" s="102">
        <f t="shared" si="17"/>
        <v>45.42499999999998</v>
      </c>
      <c r="I120" s="102">
        <f t="shared" si="15"/>
        <v>181.70000000000002</v>
      </c>
      <c r="K120" s="181"/>
      <c r="L120" s="182"/>
    </row>
    <row r="121" spans="1:12" s="111" customFormat="1" ht="18.75">
      <c r="A121" s="105" t="s">
        <v>105</v>
      </c>
      <c r="B121" s="159">
        <v>245</v>
      </c>
      <c r="C121" s="106">
        <v>317</v>
      </c>
      <c r="D121" s="97">
        <v>3.6</v>
      </c>
      <c r="E121" s="98">
        <f>D121/D107*100</f>
        <v>0.001140699952502521</v>
      </c>
      <c r="F121" s="98">
        <f t="shared" si="16"/>
        <v>1.469387755102041</v>
      </c>
      <c r="G121" s="98">
        <f t="shared" si="13"/>
        <v>1.135646687697161</v>
      </c>
      <c r="H121" s="99">
        <f t="shared" si="17"/>
        <v>241.4</v>
      </c>
      <c r="I121" s="99">
        <f t="shared" si="15"/>
        <v>313.4</v>
      </c>
      <c r="K121" s="181"/>
      <c r="L121" s="182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12+360.2+19.8+20.5+40.3</f>
        <v>452.8</v>
      </c>
      <c r="E122" s="110">
        <f>D122/D107*100</f>
        <v>0.14347470513698377</v>
      </c>
      <c r="F122" s="98">
        <f t="shared" si="16"/>
        <v>80.85728724515579</v>
      </c>
      <c r="G122" s="98">
        <f t="shared" si="13"/>
        <v>80.85714285714286</v>
      </c>
      <c r="H122" s="99">
        <f t="shared" si="17"/>
        <v>107.19900000000001</v>
      </c>
      <c r="I122" s="99">
        <f t="shared" si="15"/>
        <v>107.19999999999999</v>
      </c>
      <c r="J122" s="162"/>
      <c r="K122" s="181"/>
      <c r="L122" s="182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1"/>
      <c r="L123" s="182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1"/>
      <c r="L124" s="182"/>
    </row>
    <row r="125" spans="1:12" s="111" customFormat="1" ht="37.5">
      <c r="A125" s="105" t="s">
        <v>95</v>
      </c>
      <c r="B125" s="159">
        <f>34989.8+800+3134.2+1580</f>
        <v>40504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3529.6+2264.3+1265.3+2996.5+533.1+738.7+2380.2+1722.3+1049.4+1874.1+1476.2+1455.5+94.4+1416+1268.6+1913.6+457.2+1108.2+2510.4+39.4+1337.2+1221+3120.4+2083.6+2630.6</f>
        <v>40485.8</v>
      </c>
      <c r="E125" s="110">
        <f>D125/D107*100</f>
        <v>12.828375038062937</v>
      </c>
      <c r="F125" s="98">
        <f t="shared" si="16"/>
        <v>99.95506616630458</v>
      </c>
      <c r="G125" s="98">
        <f t="shared" si="13"/>
        <v>64.76557038487442</v>
      </c>
      <c r="H125" s="99">
        <f t="shared" si="17"/>
        <v>18.19999999999709</v>
      </c>
      <c r="I125" s="99">
        <f t="shared" si="15"/>
        <v>22025.5</v>
      </c>
      <c r="K125" s="181"/>
      <c r="L125" s="182"/>
    </row>
    <row r="126" spans="1:12" s="111" customFormat="1" ht="18.75">
      <c r="A126" s="105" t="s">
        <v>91</v>
      </c>
      <c r="B126" s="159">
        <v>675</v>
      </c>
      <c r="C126" s="106">
        <v>700</v>
      </c>
      <c r="D126" s="107">
        <f>9.6+1.5</f>
        <v>11.1</v>
      </c>
      <c r="E126" s="110">
        <f>D126/D107*100</f>
        <v>0.003517158186882774</v>
      </c>
      <c r="F126" s="98">
        <f t="shared" si="16"/>
        <v>1.6444444444444446</v>
      </c>
      <c r="G126" s="98">
        <f t="shared" si="13"/>
        <v>1.5857142857142859</v>
      </c>
      <c r="H126" s="99">
        <f t="shared" si="17"/>
        <v>663.9</v>
      </c>
      <c r="I126" s="99">
        <f t="shared" si="15"/>
        <v>688.9</v>
      </c>
      <c r="K126" s="181"/>
      <c r="L126" s="182"/>
    </row>
    <row r="127" spans="1:12" s="111" customFormat="1" ht="37.5">
      <c r="A127" s="105" t="s">
        <v>100</v>
      </c>
      <c r="B127" s="159">
        <v>172</v>
      </c>
      <c r="C127" s="106">
        <f>200+250</f>
        <v>450</v>
      </c>
      <c r="D127" s="107">
        <f>63.1+15.9</f>
        <v>79</v>
      </c>
      <c r="E127" s="110">
        <f>D127/D107*100</f>
        <v>0.02503202673547199</v>
      </c>
      <c r="F127" s="98">
        <f t="shared" si="16"/>
        <v>45.93023255813954</v>
      </c>
      <c r="G127" s="98">
        <f t="shared" si="13"/>
        <v>17.555555555555554</v>
      </c>
      <c r="H127" s="99">
        <f t="shared" si="17"/>
        <v>93</v>
      </c>
      <c r="I127" s="99">
        <f t="shared" si="15"/>
        <v>371</v>
      </c>
      <c r="K127" s="181"/>
      <c r="L127" s="182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0.010931707878149162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1"/>
      <c r="L128" s="182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1"/>
      <c r="L129" s="182"/>
    </row>
    <row r="130" spans="1:12" s="111" customFormat="1" ht="37.5">
      <c r="A130" s="105" t="s">
        <v>57</v>
      </c>
      <c r="B130" s="159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7+4.2+0.1+12.3+0.2+7.1+17.8+14.9+1.7+0.1+7.4+7+2.7+3.7+7.1+5.3+31.3+16.4+2.5+1.7+26.7+0.1+13.8+0.1+2.9+6.5+0.6+7+4.8+0.1+17.3+0.5+7.6+29.1+0.2+0.1+7.4+1+0.1+0.2+0.1+0.4+7.4+2.8+0.8+6.9+26.7</f>
        <v>321.7</v>
      </c>
      <c r="E130" s="110">
        <f>D130/D107*100</f>
        <v>0.10193421520001696</v>
      </c>
      <c r="F130" s="98">
        <f t="shared" si="16"/>
        <v>41.41002619502745</v>
      </c>
      <c r="G130" s="98">
        <f t="shared" si="13"/>
        <v>34.15074309978768</v>
      </c>
      <c r="H130" s="99">
        <f t="shared" si="17"/>
        <v>455.165</v>
      </c>
      <c r="I130" s="99">
        <f t="shared" si="15"/>
        <v>620.3</v>
      </c>
      <c r="K130" s="181"/>
      <c r="L130" s="182"/>
    </row>
    <row r="131" spans="1:12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17.71837115324837</v>
      </c>
      <c r="F131" s="104">
        <f>D131/B131*100</f>
        <v>13.61519168756718</v>
      </c>
      <c r="G131" s="104">
        <f t="shared" si="13"/>
        <v>11.15896632732968</v>
      </c>
      <c r="H131" s="102">
        <f t="shared" si="17"/>
        <v>361.65</v>
      </c>
      <c r="I131" s="102">
        <f t="shared" si="15"/>
        <v>453.8</v>
      </c>
      <c r="K131" s="181"/>
      <c r="L131" s="182"/>
    </row>
    <row r="132" spans="1:12" s="111" customFormat="1" ht="37.5">
      <c r="A132" s="105" t="s">
        <v>103</v>
      </c>
      <c r="B132" s="159">
        <v>350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350</v>
      </c>
      <c r="I132" s="99">
        <f t="shared" si="15"/>
        <v>485</v>
      </c>
      <c r="K132" s="181"/>
      <c r="L132" s="182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1"/>
      <c r="L133" s="182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1"/>
      <c r="L134" s="182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1"/>
      <c r="L135" s="182"/>
    </row>
    <row r="136" spans="1:12" s="111" customFormat="1" ht="35.25" customHeight="1">
      <c r="A136" s="105" t="s">
        <v>87</v>
      </c>
      <c r="B136" s="159">
        <v>280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0.07601497739037634</v>
      </c>
      <c r="F136" s="98">
        <f t="shared" si="16"/>
        <v>85.67857142857143</v>
      </c>
      <c r="G136" s="98">
        <f t="shared" si="13"/>
        <v>16.174487594390506</v>
      </c>
      <c r="H136" s="99">
        <f t="shared" si="17"/>
        <v>40.099999999999994</v>
      </c>
      <c r="I136" s="99">
        <f t="shared" si="15"/>
        <v>1243.3</v>
      </c>
      <c r="K136" s="181"/>
      <c r="L136" s="182"/>
    </row>
    <row r="137" spans="1:12" s="111" customFormat="1" ht="39" customHeight="1">
      <c r="A137" s="105" t="s">
        <v>54</v>
      </c>
      <c r="B137" s="159">
        <v>240</v>
      </c>
      <c r="C137" s="106">
        <v>350</v>
      </c>
      <c r="D137" s="107">
        <f>3.7+1.9+30+0.6+12.1+11.2+3.6+6</f>
        <v>69.1</v>
      </c>
      <c r="E137" s="110">
        <f>D137/D107*100</f>
        <v>0.021895101866090057</v>
      </c>
      <c r="F137" s="98">
        <f t="shared" si="16"/>
        <v>28.791666666666664</v>
      </c>
      <c r="G137" s="98">
        <f t="shared" si="13"/>
        <v>19.742857142857144</v>
      </c>
      <c r="H137" s="99">
        <f t="shared" si="17"/>
        <v>170.9</v>
      </c>
      <c r="I137" s="99">
        <f t="shared" si="15"/>
        <v>280.9</v>
      </c>
      <c r="K137" s="181"/>
      <c r="L137" s="182"/>
    </row>
    <row r="138" spans="1:12" s="112" customFormat="1" ht="18.75">
      <c r="A138" s="100" t="s">
        <v>88</v>
      </c>
      <c r="B138" s="101">
        <v>74</v>
      </c>
      <c r="C138" s="102">
        <v>110</v>
      </c>
      <c r="D138" s="103">
        <f>3.7+1.9+12.1+11.1+3.6+6</f>
        <v>38.4</v>
      </c>
      <c r="E138" s="104"/>
      <c r="F138" s="98">
        <f>D138/B138*100</f>
        <v>51.891891891891895</v>
      </c>
      <c r="G138" s="104">
        <f>D138/C138*100</f>
        <v>34.90909090909091</v>
      </c>
      <c r="H138" s="102">
        <f>B138-D138</f>
        <v>35.6</v>
      </c>
      <c r="I138" s="102">
        <f>C138-D138</f>
        <v>71.6</v>
      </c>
      <c r="K138" s="181"/>
      <c r="L138" s="182"/>
    </row>
    <row r="139" spans="1:12" s="111" customFormat="1" ht="32.25" customHeight="1">
      <c r="A139" s="105" t="s">
        <v>84</v>
      </c>
      <c r="B139" s="159">
        <v>455.3</v>
      </c>
      <c r="C139" s="106">
        <v>607.7</v>
      </c>
      <c r="D139" s="107">
        <f>76+0.3+41+44+1.8+16.3+2.4+30+0.6+0.2+27.4+0.2+4.5-0.2+31.4+4.5+7.9+26.6+4.5+0.5+26.6+0.3+4.3+1.1+0.3+24</f>
        <v>376.5000000000001</v>
      </c>
      <c r="E139" s="110">
        <f>D139/D107*100</f>
        <v>0.11929820336588871</v>
      </c>
      <c r="F139" s="98">
        <f>D139/B139*100</f>
        <v>82.692730068087</v>
      </c>
      <c r="G139" s="98">
        <f>D139/C139*100</f>
        <v>61.95491196313972</v>
      </c>
      <c r="H139" s="99">
        <f t="shared" si="17"/>
        <v>78.7999999999999</v>
      </c>
      <c r="I139" s="99">
        <f t="shared" si="15"/>
        <v>231.19999999999993</v>
      </c>
      <c r="K139" s="181"/>
      <c r="L139" s="182"/>
    </row>
    <row r="140" spans="1:12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76+37.6+44+1.2+0.7+30+27.4+30.6+0.6+26+0.5+26+0.3+24</f>
        <v>324.9</v>
      </c>
      <c r="E140" s="104">
        <f>D140/D139*100</f>
        <v>86.29482071713144</v>
      </c>
      <c r="F140" s="104">
        <f t="shared" si="16"/>
        <v>88.96495071193866</v>
      </c>
      <c r="G140" s="104">
        <f>D140/C140*100</f>
        <v>66.36029411764706</v>
      </c>
      <c r="H140" s="102">
        <f t="shared" si="17"/>
        <v>40.30000000000001</v>
      </c>
      <c r="I140" s="102">
        <f t="shared" si="15"/>
        <v>164.70000000000005</v>
      </c>
      <c r="K140" s="181"/>
      <c r="L140" s="182"/>
    </row>
    <row r="141" spans="1:12" s="111" customFormat="1" ht="18.75">
      <c r="A141" s="105" t="s">
        <v>96</v>
      </c>
      <c r="B141" s="159">
        <v>1374.25878</v>
      </c>
      <c r="C141" s="106">
        <v>1760</v>
      </c>
      <c r="D141" s="107">
        <f>107.3+0.4+30.4+78.2+4.1+36.9+117.9+50.5+112.6+5.2+52.3+10.5+76.8-0.2+10.4+82.9+84+50.5+35.7+3.4+90.4+1.3+74.9+86.3+10.5+56.2+19.4</f>
        <v>1288.8000000000002</v>
      </c>
      <c r="E141" s="110">
        <f>D141/D107*100</f>
        <v>0.4083705829959026</v>
      </c>
      <c r="F141" s="98">
        <f t="shared" si="16"/>
        <v>93.78146377933277</v>
      </c>
      <c r="G141" s="98">
        <f t="shared" si="13"/>
        <v>73.22727272727275</v>
      </c>
      <c r="H141" s="99">
        <f t="shared" si="17"/>
        <v>85.4587799999997</v>
      </c>
      <c r="I141" s="99">
        <f t="shared" si="15"/>
        <v>471.1999999999998</v>
      </c>
      <c r="J141" s="162"/>
      <c r="K141" s="181"/>
      <c r="L141" s="182"/>
    </row>
    <row r="142" spans="1:12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107.3+25.4+76+34+76.6+47.2+83.8+4.5+35.4+76.8-0.2+60.7+81+50.4+90.4+52.9+85+10.5+37.7+14.2</f>
        <v>1049.6</v>
      </c>
      <c r="E142" s="104">
        <f>D142/D141*100</f>
        <v>81.44009931719427</v>
      </c>
      <c r="F142" s="104">
        <f aca="true" t="shared" si="18" ref="F142:F151">D142/B142*100</f>
        <v>94.65669879442122</v>
      </c>
      <c r="G142" s="104">
        <f t="shared" si="13"/>
        <v>73.02073187700013</v>
      </c>
      <c r="H142" s="102">
        <f t="shared" si="17"/>
        <v>59.2491500000001</v>
      </c>
      <c r="I142" s="102">
        <f t="shared" si="15"/>
        <v>387.8000000000002</v>
      </c>
      <c r="J142" s="163"/>
      <c r="K142" s="181"/>
      <c r="L142" s="182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1.2337057728119178</v>
      </c>
      <c r="F143" s="104">
        <f t="shared" si="18"/>
        <v>55.43933054393305</v>
      </c>
      <c r="G143" s="104">
        <f>D143/C143*100</f>
        <v>39.75</v>
      </c>
      <c r="H143" s="102">
        <f t="shared" si="17"/>
        <v>12.780000000000001</v>
      </c>
      <c r="I143" s="102">
        <f t="shared" si="15"/>
        <v>24.1</v>
      </c>
      <c r="J143" s="163"/>
      <c r="K143" s="181"/>
      <c r="L143" s="182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0.16936225683683268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2"/>
      <c r="K144" s="181"/>
      <c r="L144" s="182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2"/>
      <c r="K145" s="181"/>
      <c r="L145" s="182"/>
    </row>
    <row r="146" spans="1:12" s="111" customFormat="1" ht="18.75">
      <c r="A146" s="115" t="s">
        <v>97</v>
      </c>
      <c r="B146" s="159">
        <f>49356.85984+3950+7337.3</f>
        <v>60644.15984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</f>
        <v>54323.40000000001</v>
      </c>
      <c r="E146" s="110">
        <f>D146/D107*100</f>
        <v>17.212972166604295</v>
      </c>
      <c r="F146" s="98">
        <f t="shared" si="18"/>
        <v>89.57729836364076</v>
      </c>
      <c r="G146" s="98">
        <f t="shared" si="13"/>
        <v>44.56072454221889</v>
      </c>
      <c r="H146" s="99">
        <f t="shared" si="17"/>
        <v>6320.7598399999915</v>
      </c>
      <c r="I146" s="99">
        <f t="shared" si="15"/>
        <v>67585.3</v>
      </c>
      <c r="J146" s="162"/>
      <c r="K146" s="181"/>
      <c r="L146" s="182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2"/>
      <c r="K147" s="181"/>
      <c r="L147" s="182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2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0.04062159275300645</v>
      </c>
      <c r="F149" s="98">
        <f t="shared" si="18"/>
        <v>100.00229334432473</v>
      </c>
      <c r="G149" s="98">
        <f t="shared" si="13"/>
        <v>78.98952556993221</v>
      </c>
      <c r="H149" s="99">
        <f t="shared" si="17"/>
        <v>-0.0029399999999952797</v>
      </c>
      <c r="I149" s="99">
        <f t="shared" si="15"/>
        <v>34.10000000000002</v>
      </c>
      <c r="J149" s="162"/>
      <c r="K149" s="181"/>
      <c r="L149" s="182"/>
    </row>
    <row r="150" spans="1:12" s="111" customFormat="1" ht="18" customHeight="1">
      <c r="A150" s="105" t="s">
        <v>77</v>
      </c>
      <c r="B150" s="159">
        <f>9577.3-2000</f>
        <v>7577.299999999999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2.1141923036340478</v>
      </c>
      <c r="F150" s="98">
        <f t="shared" si="18"/>
        <v>88.05643171050373</v>
      </c>
      <c r="G150" s="98">
        <f t="shared" si="13"/>
        <v>59.45996524528806</v>
      </c>
      <c r="H150" s="99">
        <f t="shared" si="17"/>
        <v>905</v>
      </c>
      <c r="I150" s="99">
        <f t="shared" si="15"/>
        <v>4549.200000000001</v>
      </c>
      <c r="J150" s="162"/>
      <c r="K150" s="181"/>
      <c r="L150" s="182"/>
    </row>
    <row r="151" spans="1:12" s="111" customFormat="1" ht="19.5" customHeight="1">
      <c r="A151" s="145" t="s">
        <v>50</v>
      </c>
      <c r="B151" s="161">
        <f>266592.6+280-1580-5176.3</f>
        <v>260116.3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</f>
        <v>175795.80000000008</v>
      </c>
      <c r="E151" s="148">
        <f>D151/D107*100</f>
        <v>55.70285019726189</v>
      </c>
      <c r="F151" s="149">
        <f t="shared" si="18"/>
        <v>67.58353859408275</v>
      </c>
      <c r="G151" s="149">
        <f t="shared" si="13"/>
        <v>54.49175614263544</v>
      </c>
      <c r="H151" s="150">
        <f t="shared" si="17"/>
        <v>84320.49999999991</v>
      </c>
      <c r="I151" s="150">
        <f>C151-D151</f>
        <v>146814.09999999995</v>
      </c>
      <c r="K151" s="181"/>
      <c r="L151" s="182"/>
    </row>
    <row r="152" spans="1:12" s="111" customFormat="1" ht="18.75">
      <c r="A152" s="105" t="s">
        <v>99</v>
      </c>
      <c r="B152" s="159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819+819+819.1+1062.3+1173.1+1173.1+1173.2+1173.1+1173.1+1173.2+1173.1+1173.1+1173.2+1173.1+1173.1+1173.1+1173.1+1173.1+1173.1+1173.1+1173.1+1173.1+1173.1+1173.1+1173.1+1173.1+1173.1</f>
        <v>30500.999999999985</v>
      </c>
      <c r="E152" s="110">
        <f>D152/D107*100</f>
        <v>9.664580347577607</v>
      </c>
      <c r="F152" s="98">
        <f t="shared" si="16"/>
        <v>96.29634306894272</v>
      </c>
      <c r="G152" s="98">
        <f t="shared" si="13"/>
        <v>72.22248531918922</v>
      </c>
      <c r="H152" s="99">
        <f t="shared" si="17"/>
        <v>1173.100000000013</v>
      </c>
      <c r="I152" s="99">
        <f t="shared" si="15"/>
        <v>11731.000000000015</v>
      </c>
      <c r="K152" s="181"/>
      <c r="L152" s="182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325356.30000000005</v>
      </c>
      <c r="E153" s="15"/>
      <c r="F153" s="15"/>
      <c r="G153" s="6"/>
      <c r="H153" s="52"/>
      <c r="I153" s="44"/>
      <c r="K153" s="181"/>
      <c r="L153" s="183"/>
    </row>
    <row r="154" spans="1:12" ht="19.5" thickBot="1">
      <c r="A154" s="12" t="s">
        <v>18</v>
      </c>
      <c r="B154" s="40">
        <f>B6+B18+B33+B43+B51+B59+B69+B72+B77+B79+B87+B90+B95+B102+B107+B100+B84+B98+B45</f>
        <v>1593164.49419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1366264.9</v>
      </c>
      <c r="E154" s="28">
        <v>100</v>
      </c>
      <c r="F154" s="3">
        <f>D154/B154*100</f>
        <v>85.75793052020276</v>
      </c>
      <c r="G154" s="3">
        <f aca="true" t="shared" si="19" ref="G154:G160">D154/C154*100</f>
        <v>61.9214722379325</v>
      </c>
      <c r="H154" s="40">
        <f aca="true" t="shared" si="20" ref="H154:H160">B154-D154</f>
        <v>226899.5941900001</v>
      </c>
      <c r="I154" s="40">
        <f aca="true" t="shared" si="21" ref="I154:I160">C154-D154</f>
        <v>840182.7999999998</v>
      </c>
      <c r="K154" s="184"/>
      <c r="L154" s="185"/>
    </row>
    <row r="155" spans="1:12" ht="18.75">
      <c r="A155" s="16" t="s">
        <v>5</v>
      </c>
      <c r="B155" s="51">
        <f>B8+B20+B34+B52+B60+B91+B115+B120+B46+B142+B133+B103</f>
        <v>679255.83495</v>
      </c>
      <c r="C155" s="51">
        <f>C8+C20+C34+C52+C60+C91+C115+C120+C46+C142+C133+C103</f>
        <v>897180</v>
      </c>
      <c r="D155" s="51">
        <f>D8+D20+D34+D52+D60+D91+D115+D120+D46+D142+D133+D103</f>
        <v>615733.1100000002</v>
      </c>
      <c r="E155" s="6">
        <f>D155/D154*100</f>
        <v>45.06689076181349</v>
      </c>
      <c r="F155" s="6">
        <f aca="true" t="shared" si="22" ref="F155:F160">D155/B155*100</f>
        <v>90.64818854965365</v>
      </c>
      <c r="G155" s="6">
        <f t="shared" si="19"/>
        <v>68.62983013442121</v>
      </c>
      <c r="H155" s="52">
        <f t="shared" si="20"/>
        <v>63522.72494999983</v>
      </c>
      <c r="I155" s="62">
        <f t="shared" si="21"/>
        <v>281446.8899999998</v>
      </c>
      <c r="K155" s="181"/>
      <c r="L155" s="185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66089.09999999998</v>
      </c>
      <c r="E156" s="6">
        <f>D156/D154*100</f>
        <v>4.837209826586336</v>
      </c>
      <c r="F156" s="6">
        <f t="shared" si="22"/>
        <v>93.99322940638565</v>
      </c>
      <c r="G156" s="6">
        <f t="shared" si="19"/>
        <v>59.77451973517599</v>
      </c>
      <c r="H156" s="52">
        <f>B156-D156</f>
        <v>4223.51764000002</v>
      </c>
      <c r="I156" s="62">
        <f t="shared" si="21"/>
        <v>44474.90000000001</v>
      </c>
      <c r="K156" s="181"/>
      <c r="L156" s="186"/>
    </row>
    <row r="157" spans="1:12" ht="18.75">
      <c r="A157" s="16" t="s">
        <v>1</v>
      </c>
      <c r="B157" s="51">
        <f>B22+B10+B54+B48+B61+B35+B124</f>
        <v>29408.225</v>
      </c>
      <c r="C157" s="51">
        <f>C22+C10+C54+C48+C61+C35+C124</f>
        <v>42113.5</v>
      </c>
      <c r="D157" s="51">
        <f>D22+D10+D54+D48+D61+D35+D124</f>
        <v>22858.299999999996</v>
      </c>
      <c r="E157" s="6">
        <f>D157/D154*100</f>
        <v>1.6730503725888</v>
      </c>
      <c r="F157" s="6">
        <f t="shared" si="22"/>
        <v>77.7275745135927</v>
      </c>
      <c r="G157" s="6">
        <f t="shared" si="19"/>
        <v>54.277844396689886</v>
      </c>
      <c r="H157" s="52">
        <f t="shared" si="20"/>
        <v>6549.925000000003</v>
      </c>
      <c r="I157" s="62">
        <f t="shared" si="21"/>
        <v>19255.200000000004</v>
      </c>
      <c r="K157" s="181"/>
      <c r="L157" s="185"/>
    </row>
    <row r="158" spans="1:12" ht="21" customHeight="1">
      <c r="A158" s="16" t="s">
        <v>14</v>
      </c>
      <c r="B158" s="51">
        <f>B12+B24+B104+B63+B38+B93+B131+B56+B138+B118</f>
        <v>24600.521640000003</v>
      </c>
      <c r="C158" s="51">
        <f>C12+C24+C104+C63+C38+C93+C131+C56+C138+C118</f>
        <v>30298.8</v>
      </c>
      <c r="D158" s="51">
        <f>D12+D24+D104+D63+D38+D93+D131+D56+D138+D118</f>
        <v>20742.300000000003</v>
      </c>
      <c r="E158" s="6">
        <f>D158/D154*100</f>
        <v>1.5181755748830263</v>
      </c>
      <c r="F158" s="6">
        <f t="shared" si="22"/>
        <v>84.31650476172587</v>
      </c>
      <c r="G158" s="6">
        <f t="shared" si="19"/>
        <v>68.45914689690682</v>
      </c>
      <c r="H158" s="52">
        <f>B158-D158</f>
        <v>3858.2216399999998</v>
      </c>
      <c r="I158" s="62">
        <f t="shared" si="21"/>
        <v>9556.499999999996</v>
      </c>
      <c r="K158" s="151"/>
      <c r="L158" s="69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26.4</v>
      </c>
      <c r="E159" s="6">
        <f>D159/D154*100</f>
        <v>0.0019322753589000202</v>
      </c>
      <c r="F159" s="6">
        <f t="shared" si="22"/>
        <v>45.60188004114533</v>
      </c>
      <c r="G159" s="6">
        <f t="shared" si="19"/>
        <v>23.059920417070103</v>
      </c>
      <c r="H159" s="52">
        <f t="shared" si="20"/>
        <v>31.49235000000001</v>
      </c>
      <c r="I159" s="62">
        <f t="shared" si="21"/>
        <v>88.08435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789529.40261</v>
      </c>
      <c r="C160" s="64">
        <f>C154-C155-C156-C157-C158-C159</f>
        <v>1126176.9156499996</v>
      </c>
      <c r="D160" s="64">
        <f>D154-D155-D156-D157-D158-D159</f>
        <v>640815.6899999996</v>
      </c>
      <c r="E160" s="31">
        <f>D160/D154*100</f>
        <v>46.90274118876944</v>
      </c>
      <c r="F160" s="31">
        <f t="shared" si="22"/>
        <v>81.16425909935873</v>
      </c>
      <c r="G160" s="31">
        <f t="shared" si="19"/>
        <v>56.901866935368474</v>
      </c>
      <c r="H160" s="89">
        <f t="shared" si="20"/>
        <v>148713.7126100004</v>
      </c>
      <c r="I160" s="89">
        <f t="shared" si="21"/>
        <v>485361.22565000004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1366264.9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1366264.9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2018-09-07T09:37:46Z</cp:lastPrinted>
  <dcterms:created xsi:type="dcterms:W3CDTF">2000-06-20T04:48:00Z</dcterms:created>
  <dcterms:modified xsi:type="dcterms:W3CDTF">2018-09-21T09:09:55Z</dcterms:modified>
  <cp:category/>
  <cp:version/>
  <cp:contentType/>
  <cp:contentStatus/>
</cp:coreProperties>
</file>